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IPC\"/>
    </mc:Choice>
  </mc:AlternateContent>
  <xr:revisionPtr revIDLastSave="0" documentId="13_ncr:1_{44015B5D-3E6C-4104-B41F-4C09B5E3DB45}" xr6:coauthVersionLast="47" xr6:coauthVersionMax="47" xr10:uidLastSave="{00000000-0000-0000-0000-000000000000}"/>
  <bookViews>
    <workbookView xWindow="-120" yWindow="-120" windowWidth="20730" windowHeight="11760" tabRatio="971" activeTab="10" xr2:uid="{7428FE5E-9AF6-452D-BC67-B063DEB1D2FE}"/>
  </bookViews>
  <sheets>
    <sheet name="Employee" sheetId="32" r:id="rId1"/>
    <sheet name="Lists" sheetId="18" r:id="rId2"/>
    <sheet name="Data Entry" sheetId="30" r:id="rId3"/>
    <sheet name="Q1" sheetId="20" r:id="rId4"/>
    <sheet name="Q2" sheetId="21" r:id="rId5"/>
    <sheet name="Q3" sheetId="22" r:id="rId6"/>
    <sheet name="Q4" sheetId="23" r:id="rId7"/>
    <sheet name="Jan" sheetId="24" r:id="rId8"/>
    <sheet name="Feb" sheetId="25" r:id="rId9"/>
    <sheet name="Mar" sheetId="26" r:id="rId10"/>
    <sheet name="Goal Seek" sheetId="31" r:id="rId11"/>
    <sheet name="Data Table (1 Var)" sheetId="27" r:id="rId12"/>
    <sheet name="Data Table (2 Var)" sheetId="28" r:id="rId13"/>
    <sheet name="Solver" sheetId="29" r:id="rId14"/>
  </sheets>
  <definedNames>
    <definedName name="_xlnm._FilterDatabase" localSheetId="0" hidden="1">Employee!$B$2:$L$15</definedName>
    <definedName name="_xlnm.Criteria" localSheetId="0">Employee!#REF!</definedName>
    <definedName name="DeliveryBy" localSheetId="2">'Data Entry'!$C$11</definedName>
    <definedName name="Destination" localSheetId="2">'Data Entry'!$C$13</definedName>
    <definedName name="Discount" localSheetId="2">'Data Entry'!$C$7</definedName>
    <definedName name="EPFEmployee">11%</definedName>
    <definedName name="FeePerClient" localSheetId="11">'Data Table (1 Var)'!$C$4</definedName>
    <definedName name="FeePerClient" localSheetId="12">'Data Table (2 Var)'!$C$4</definedName>
    <definedName name="FinishWorkMahoganyTable" localSheetId="13">Solver!$C$5</definedName>
    <definedName name="FinishWorkMapleTable" localSheetId="13">Solver!$C$4</definedName>
    <definedName name="GST?" localSheetId="2">'Data Entry'!$C$9</definedName>
    <definedName name="Installment" localSheetId="10">'Goal Seek'!$D$6</definedName>
    <definedName name="LoanAmount" localSheetId="10">'Goal Seek'!$D$3</definedName>
    <definedName name="Marketing" localSheetId="11">'Data Table (1 Var)'!$C$12</definedName>
    <definedName name="Marketing" localSheetId="12">'Data Table (2 Var)'!$C$12</definedName>
    <definedName name="MaxFinishHours" localSheetId="13">Solver!$H$10</definedName>
    <definedName name="MaxMahoganySupply" localSheetId="13">Solver!$H$11</definedName>
    <definedName name="MaxRoughHours" localSheetId="13">Solver!$H$9</definedName>
    <definedName name="MinAssembled" localSheetId="13">Solver!$H$12</definedName>
    <definedName name="NoOfMahoganyTable" localSheetId="13">Solver!$D$5</definedName>
    <definedName name="NoOfMapleTable" localSheetId="13">Solver!$D$4</definedName>
    <definedName name="NumberOfClients" localSheetId="11">'Data Table (1 Var)'!$C$3</definedName>
    <definedName name="NumberOfClients" localSheetId="12">'Data Table (2 Var)'!$C$3</definedName>
    <definedName name="PerClientCosts" localSheetId="11">'Data Table (1 Var)'!$C$10</definedName>
    <definedName name="PerClientCosts" localSheetId="12">'Data Table (2 Var)'!$C$10</definedName>
    <definedName name="PriceMahoganyTable" localSheetId="13">Solver!$E$5</definedName>
    <definedName name="PriceMapleTable" localSheetId="13">Solver!$E$4</definedName>
    <definedName name="Profit" localSheetId="11">'Data Table (1 Var)'!$C$15</definedName>
    <definedName name="Profit" localSheetId="12">'Data Table (2 Var)'!$C$15</definedName>
    <definedName name="Quantity" localSheetId="2">'Data Entry'!$C$5</definedName>
    <definedName name="Rate" localSheetId="10">'Goal Seek'!$D$4</definedName>
    <definedName name="Rental" localSheetId="11">'Data Table (1 Var)'!$C$7</definedName>
    <definedName name="Rental" localSheetId="12">'Data Table (2 Var)'!$C$7</definedName>
    <definedName name="RevenueMahoganyTable" localSheetId="13">Solver!$F$5</definedName>
    <definedName name="RevenueMapleTable" localSheetId="13">Solver!$F$4</definedName>
    <definedName name="RoughCarpentryMahoganyTable" localSheetId="13">Solver!$B$5</definedName>
    <definedName name="RoughCarpentryMapleTable" localSheetId="13">Solver!$B$4</definedName>
    <definedName name="SubTotal1" localSheetId="2">'Data Entry'!$C$6</definedName>
    <definedName name="SubTotal2" localSheetId="2">'Data Entry'!$C$8</definedName>
    <definedName name="SubTotal3" localSheetId="2">'Data Entry'!$C$10</definedName>
    <definedName name="SubTotal4" localSheetId="2">'Data Entry'!$C$12</definedName>
    <definedName name="Terms" localSheetId="10">'Goal Seek'!$D$5</definedName>
    <definedName name="TotalCosts" localSheetId="11">'Data Table (1 Var)'!$C$11</definedName>
    <definedName name="TotalCosts" localSheetId="12">'Data Table (2 Var)'!$C$11</definedName>
    <definedName name="TotalExpensus" localSheetId="11">'Data Table (1 Var)'!$C$13</definedName>
    <definedName name="TotalExpensus" localSheetId="12">'Data Table (2 Var)'!$C$13</definedName>
    <definedName name="TotalFinishWorkHours" localSheetId="13">Solver!$G$4</definedName>
    <definedName name="TotalIncome" localSheetId="11">'Data Table (1 Var)'!$C$5</definedName>
    <definedName name="TotalIncome" localSheetId="12">'Data Table (2 Var)'!$C$5</definedName>
    <definedName name="TotalRevenue" localSheetId="13">Solver!$F$6</definedName>
    <definedName name="TotalRoughWorkHours" localSheetId="13">Solver!$H$4</definedName>
    <definedName name="TotalTablesAssembled" localSheetId="13">Solver!$D$6</definedName>
    <definedName name="UnitPrice" localSheetId="2">'Data Entry'!$C$4</definedName>
    <definedName name="Utilities" localSheetId="11">'Data Table (1 Var)'!$C$8</definedName>
    <definedName name="Utilities" localSheetId="12">'Data Table (2 Var)'!$C$8</definedName>
    <definedName name="Wages" localSheetId="11">'Data Table (1 Var)'!$C$9</definedName>
    <definedName name="Wages" localSheetId="12">'Data Table (2 Var)'!$C$9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32" l="1"/>
  <c r="K15" i="32"/>
  <c r="J15" i="32"/>
  <c r="L14" i="32"/>
  <c r="K14" i="32"/>
  <c r="J14" i="32"/>
  <c r="L13" i="32"/>
  <c r="K13" i="32"/>
  <c r="J13" i="32"/>
  <c r="L12" i="32"/>
  <c r="K12" i="32"/>
  <c r="J12" i="32"/>
  <c r="L11" i="32"/>
  <c r="K11" i="32"/>
  <c r="J11" i="32"/>
  <c r="L10" i="32"/>
  <c r="K10" i="32"/>
  <c r="J10" i="32"/>
  <c r="L9" i="32"/>
  <c r="K9" i="32"/>
  <c r="J9" i="32"/>
  <c r="L8" i="32"/>
  <c r="K8" i="32"/>
  <c r="J8" i="32"/>
  <c r="L7" i="32"/>
  <c r="K7" i="32"/>
  <c r="J7" i="32"/>
  <c r="L6" i="32"/>
  <c r="K6" i="32"/>
  <c r="J6" i="32"/>
  <c r="L5" i="32"/>
  <c r="K5" i="32"/>
  <c r="J5" i="32"/>
  <c r="L4" i="32"/>
  <c r="K4" i="32"/>
  <c r="J4" i="32"/>
  <c r="L3" i="32"/>
  <c r="K3" i="32"/>
  <c r="J3" i="32"/>
  <c r="D6" i="31" l="1"/>
  <c r="F5" i="31"/>
  <c r="C6" i="30"/>
  <c r="C8" i="30" s="1"/>
  <c r="C10" i="30" s="1"/>
  <c r="C12" i="30" s="1"/>
  <c r="C14" i="30" s="1"/>
  <c r="D6" i="29"/>
  <c r="F5" i="29"/>
  <c r="H4" i="29"/>
  <c r="G4" i="29"/>
  <c r="F4" i="29"/>
  <c r="C11" i="28"/>
  <c r="C13" i="28" s="1"/>
  <c r="C5" i="28"/>
  <c r="C11" i="27"/>
  <c r="C13" i="27" s="1"/>
  <c r="G4" i="27" s="1"/>
  <c r="C5" i="27"/>
  <c r="F6" i="29" l="1"/>
  <c r="C15" i="28"/>
  <c r="E4" i="28" s="1"/>
  <c r="C15" i="27"/>
  <c r="H4" i="27" s="1"/>
  <c r="F4" i="27"/>
  <c r="E4" i="23" l="1"/>
  <c r="E3" i="23"/>
  <c r="E2" i="23"/>
  <c r="E4" i="22"/>
  <c r="E3" i="22"/>
  <c r="E2" i="22"/>
  <c r="E4" i="21"/>
  <c r="E3" i="21"/>
  <c r="E2" i="21"/>
  <c r="E4" i="20"/>
  <c r="E3" i="20"/>
  <c r="E2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3" authorId="0" shapeId="0" xr:uid="{9BCE5B56-A699-4603-BF50-D0EAB27BF575}">
      <text/>
    </comment>
    <comment ref="C13" authorId="0" shapeId="0" xr:uid="{9F5A9816-C069-4897-87FD-D82E4A62A805}">
      <text/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A4" authorId="0" shapeId="0" xr:uid="{B54C4107-5EF8-4E18-8E04-9841C2E8AF1E}">
      <text/>
    </comment>
    <comment ref="A5" authorId="0" shapeId="0" xr:uid="{67E7B8E2-CEDF-4C5C-B9BC-8A7039F41105}">
      <text/>
    </comment>
  </commentList>
</comments>
</file>

<file path=xl/sharedStrings.xml><?xml version="1.0" encoding="utf-8"?>
<sst xmlns="http://schemas.openxmlformats.org/spreadsheetml/2006/main" count="223" uniqueCount="131">
  <si>
    <t>Rate:</t>
  </si>
  <si>
    <t>Name</t>
  </si>
  <si>
    <t>Sales</t>
  </si>
  <si>
    <t>HR</t>
  </si>
  <si>
    <t>IT</t>
  </si>
  <si>
    <t>Ali</t>
  </si>
  <si>
    <t>Abu</t>
  </si>
  <si>
    <t>Azizi</t>
  </si>
  <si>
    <t>Finance</t>
  </si>
  <si>
    <t>Operation</t>
  </si>
  <si>
    <t>Total</t>
  </si>
  <si>
    <t>Information Technology</t>
  </si>
  <si>
    <t>Human Resource</t>
  </si>
  <si>
    <t>FN</t>
  </si>
  <si>
    <t>SA</t>
  </si>
  <si>
    <t>OP</t>
  </si>
  <si>
    <t>RD</t>
  </si>
  <si>
    <t>Research &amp; Development</t>
  </si>
  <si>
    <t>SS</t>
  </si>
  <si>
    <t>Share Services</t>
  </si>
  <si>
    <t>Malay</t>
  </si>
  <si>
    <t>Chinese</t>
  </si>
  <si>
    <t>Indian</t>
  </si>
  <si>
    <t>Race Name</t>
  </si>
  <si>
    <t>Average Performance</t>
  </si>
  <si>
    <t>Action</t>
  </si>
  <si>
    <t>Warning Letter</t>
  </si>
  <si>
    <t xml:space="preserve"> </t>
  </si>
  <si>
    <t>Increase Salary</t>
  </si>
  <si>
    <t>Promotion</t>
  </si>
  <si>
    <t>Increase Salary + Promotion</t>
  </si>
  <si>
    <t>By</t>
  </si>
  <si>
    <t>Cost</t>
  </si>
  <si>
    <t>Duration</t>
  </si>
  <si>
    <t>Ship</t>
  </si>
  <si>
    <t>30~40 Days</t>
  </si>
  <si>
    <t>Train</t>
  </si>
  <si>
    <t>10~15 Days</t>
  </si>
  <si>
    <t>Plane</t>
  </si>
  <si>
    <t>2~5 Days</t>
  </si>
  <si>
    <t>Country</t>
  </si>
  <si>
    <t>Tax</t>
  </si>
  <si>
    <t>Japan</t>
  </si>
  <si>
    <t>Singapore</t>
  </si>
  <si>
    <t>Australia</t>
  </si>
  <si>
    <t>Indonesia</t>
  </si>
  <si>
    <t>India</t>
  </si>
  <si>
    <t>Region</t>
  </si>
  <si>
    <t>Profit</t>
  </si>
  <si>
    <t>Expensus</t>
  </si>
  <si>
    <t>Budget</t>
  </si>
  <si>
    <t>North</t>
  </si>
  <si>
    <t>Center</t>
  </si>
  <si>
    <t>South</t>
  </si>
  <si>
    <t>Unit Product Sold</t>
  </si>
  <si>
    <t xml:space="preserve">                 Product
Sales Person</t>
  </si>
  <si>
    <t>A</t>
  </si>
  <si>
    <t>B</t>
  </si>
  <si>
    <t>C</t>
  </si>
  <si>
    <t>Afendi</t>
  </si>
  <si>
    <t>D</t>
  </si>
  <si>
    <t>Aminah</t>
  </si>
  <si>
    <t>Income</t>
  </si>
  <si>
    <t>Number of Clients</t>
  </si>
  <si>
    <t>Hypotheical Clients</t>
  </si>
  <si>
    <t>Total Income</t>
  </si>
  <si>
    <t>Total Expensus</t>
  </si>
  <si>
    <t>Total Profit</t>
  </si>
  <si>
    <t>Fee Per Client</t>
  </si>
  <si>
    <t>Rental</t>
  </si>
  <si>
    <t>Utilities</t>
  </si>
  <si>
    <t>Wages</t>
  </si>
  <si>
    <t>Per Client Costs</t>
  </si>
  <si>
    <t>Total Costs</t>
  </si>
  <si>
    <t>Marketing</t>
  </si>
  <si>
    <t>No of Clients</t>
  </si>
  <si>
    <t>Client Fees</t>
  </si>
  <si>
    <t>Table Type</t>
  </si>
  <si>
    <t>Rough Carpentry</t>
  </si>
  <si>
    <t>Finish Work</t>
  </si>
  <si>
    <t>#Assembled</t>
  </si>
  <si>
    <t>Price</t>
  </si>
  <si>
    <t>Revenue</t>
  </si>
  <si>
    <t>Finish work hours</t>
  </si>
  <si>
    <t>Rough work hours</t>
  </si>
  <si>
    <t>Maple Table</t>
  </si>
  <si>
    <t>Mahogany Table</t>
  </si>
  <si>
    <t>Constraints</t>
  </si>
  <si>
    <r>
      <t>Total rough hours</t>
    </r>
    <r>
      <rPr>
        <b/>
        <sz val="11"/>
        <color rgb="FFC00000"/>
        <rFont val="Calibri"/>
        <family val="2"/>
      </rPr>
      <t>≤</t>
    </r>
  </si>
  <si>
    <r>
      <t>Total finish hours</t>
    </r>
    <r>
      <rPr>
        <b/>
        <sz val="11"/>
        <color rgb="FFC00000"/>
        <rFont val="Calibri"/>
        <family val="2"/>
        <scheme val="minor"/>
      </rPr>
      <t>≤</t>
    </r>
  </si>
  <si>
    <r>
      <t>Mahogany supply</t>
    </r>
    <r>
      <rPr>
        <b/>
        <sz val="11"/>
        <color rgb="FFC00000"/>
        <rFont val="Calibri"/>
        <family val="2"/>
        <scheme val="minor"/>
      </rPr>
      <t>≤</t>
    </r>
  </si>
  <si>
    <r>
      <t># assembled</t>
    </r>
    <r>
      <rPr>
        <b/>
        <sz val="11"/>
        <color rgb="FFC00000"/>
        <rFont val="Calibri"/>
        <family val="2"/>
      </rPr>
      <t>≥</t>
    </r>
  </si>
  <si>
    <t>Unit Price:</t>
  </si>
  <si>
    <t>Quantity:</t>
  </si>
  <si>
    <t>SubTotal1:</t>
  </si>
  <si>
    <t>Discount:</t>
  </si>
  <si>
    <t>SubTotal2:</t>
  </si>
  <si>
    <t>GST?:</t>
  </si>
  <si>
    <t>SubTotal3:</t>
  </si>
  <si>
    <t>Delivery By:</t>
  </si>
  <si>
    <t>SubTotal4:</t>
  </si>
  <si>
    <t>Destination:</t>
  </si>
  <si>
    <t>Total:</t>
  </si>
  <si>
    <t>%</t>
  </si>
  <si>
    <t>Loan Amount:</t>
  </si>
  <si>
    <t>Terms:</t>
  </si>
  <si>
    <t>Installment:</t>
  </si>
  <si>
    <t>Years</t>
  </si>
  <si>
    <t>DID</t>
  </si>
  <si>
    <t>EID</t>
  </si>
  <si>
    <t>Gender</t>
  </si>
  <si>
    <t>Department</t>
  </si>
  <si>
    <t>Race</t>
  </si>
  <si>
    <t>Supervisor</t>
  </si>
  <si>
    <t>Age</t>
  </si>
  <si>
    <t>Basic Salary</t>
  </si>
  <si>
    <t>Chart</t>
  </si>
  <si>
    <t>Monthly Salary</t>
  </si>
  <si>
    <t>EPF</t>
  </si>
  <si>
    <t>Tong Sam Pah</t>
  </si>
  <si>
    <t>M</t>
  </si>
  <si>
    <t>Yong Tau Foo</t>
  </si>
  <si>
    <t>Low Mee</t>
  </si>
  <si>
    <t>F</t>
  </si>
  <si>
    <t>Low Shi Fun</t>
  </si>
  <si>
    <t>Ahmad</t>
  </si>
  <si>
    <t>Aaron</t>
  </si>
  <si>
    <t>Ah Chong</t>
  </si>
  <si>
    <t>Shila Hamzah</t>
  </si>
  <si>
    <t>Narayanan</t>
  </si>
  <si>
    <t>Fatimah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</si>
</sst>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5" tint="0.79998168889431442"/>
      <name val="Calibri"/>
      <family val="2"/>
      <scheme val="minor"/>
    </font>
    <font>
      <b/>
      <sz val="11"/>
      <color rgb="FFC00000"/>
      <name val="Calibri"/>
      <family val="2"/>
    </font>
    <font>
      <b/>
      <sz val="11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44" fontId="0" fillId="0" borderId="0" xfId="1" applyFont="1"/>
    <xf numFmtId="9" fontId="0" fillId="0" borderId="0" xfId="0" applyNumberFormat="1"/>
    <xf numFmtId="0" fontId="0" fillId="2" borderId="1" xfId="0" applyFill="1" applyBorder="1"/>
    <xf numFmtId="0" fontId="2" fillId="0" borderId="0" xfId="0" applyFont="1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3" borderId="1" xfId="0" applyFill="1" applyBorder="1"/>
    <xf numFmtId="44" fontId="0" fillId="0" borderId="1" xfId="1" applyFont="1" applyBorder="1"/>
    <xf numFmtId="0" fontId="0" fillId="0" borderId="2" xfId="0" applyBorder="1" applyAlignment="1">
      <alignment wrapText="1"/>
    </xf>
    <xf numFmtId="0" fontId="0" fillId="4" borderId="0" xfId="0" applyFill="1"/>
    <xf numFmtId="0" fontId="0" fillId="5" borderId="0" xfId="0" applyFill="1"/>
    <xf numFmtId="44" fontId="0" fillId="5" borderId="0" xfId="1" applyFont="1" applyFill="1"/>
    <xf numFmtId="0" fontId="0" fillId="6" borderId="0" xfId="0" applyFill="1"/>
    <xf numFmtId="0" fontId="0" fillId="7" borderId="0" xfId="0" applyFill="1"/>
    <xf numFmtId="164" fontId="0" fillId="0" borderId="0" xfId="1" applyNumberFormat="1" applyFont="1"/>
    <xf numFmtId="164" fontId="0" fillId="7" borderId="0" xfId="1" applyNumberFormat="1" applyFont="1" applyFill="1"/>
    <xf numFmtId="0" fontId="4" fillId="8" borderId="0" xfId="0" applyFont="1" applyFill="1"/>
    <xf numFmtId="44" fontId="4" fillId="8" borderId="0" xfId="1" applyFont="1" applyFill="1"/>
    <xf numFmtId="0" fontId="2" fillId="5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4" fontId="0" fillId="7" borderId="1" xfId="1" applyFont="1" applyFill="1" applyBorder="1"/>
    <xf numFmtId="0" fontId="0" fillId="7" borderId="0" xfId="0" applyFill="1" applyAlignment="1">
      <alignment horizontal="center"/>
    </xf>
    <xf numFmtId="0" fontId="0" fillId="7" borderId="1" xfId="0" applyFill="1" applyBorder="1"/>
    <xf numFmtId="44" fontId="3" fillId="9" borderId="1" xfId="1" applyFont="1" applyFill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right"/>
    </xf>
    <xf numFmtId="8" fontId="0" fillId="10" borderId="0" xfId="0" applyNumberFormat="1" applyFill="1"/>
    <xf numFmtId="44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15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rgb="FFFFFF00"/>
      </font>
      <fill>
        <patternFill>
          <bgColor rgb="FFFF0000"/>
        </patternFill>
      </fill>
    </dxf>
    <dxf>
      <numFmt numFmtId="13" formatCode="0%"/>
    </dxf>
    <dxf>
      <numFmt numFmtId="13" formatCode="0%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528E232-B93F-402E-98F2-4E94519DF6FF}" name="TblEmployee" displayName="TblEmployee" ref="B2:L15">
  <tableColumns count="11">
    <tableColumn id="1" xr3:uid="{D148F918-C3BE-4432-B425-9AAF612648D9}" name="EID" totalsRowFunction="count"/>
    <tableColumn id="2" xr3:uid="{4576D688-0E57-4202-B3E1-B807886152E5}" name="Name"/>
    <tableColumn id="3" xr3:uid="{306C0E44-E06B-474B-9244-0C8A5E6B437E}" name="Gender"/>
    <tableColumn id="4" xr3:uid="{7FC216FF-748B-41D3-B3FB-82CBDE0BEBC8}" name="Department" totalsRowFunction="count" dataDxfId="14"/>
    <tableColumn id="5" xr3:uid="{30646A8D-8F52-4751-82D4-5E30BCC0FEF4}" name="Race"/>
    <tableColumn id="6" xr3:uid="{A80210CD-1344-4D10-8A2B-0693A6260808}" name="Supervisor"/>
    <tableColumn id="7" xr3:uid="{024F58F3-E20F-4634-BD22-38BDB9D1FFDA}" name="Age" totalsRowFunction="average"/>
    <tableColumn id="8" xr3:uid="{F5F2DE58-2BF3-4D4F-B87D-4FED5CA1171B}" name="Basic Salary" totalsRowFunction="sum" dataDxfId="13" totalsRowDxfId="12"/>
    <tableColumn id="9" xr3:uid="{D1AD7AAB-86DD-42F1-BD6C-86657A04928A}" name="Chart" dataDxfId="11">
      <calculatedColumnFormula>TblEmployee[[#This Row],[Basic Salary]]</calculatedColumnFormula>
    </tableColumn>
    <tableColumn id="10" xr3:uid="{4B949B36-E76E-498E-A965-5D0F97BAF66E}" name="Monthly Salary" totalsRowFunction="sum" dataDxfId="10" totalsRowDxfId="9">
      <calculatedColumnFormula>(100% - EPFEmployee)*TblEmployee[[#This Row],[Basic Salary]]</calculatedColumnFormula>
    </tableColumn>
    <tableColumn id="11" xr3:uid="{5B6C40F5-925E-43AE-BCBE-D9DC34CC010C}" name="EPF" totalsRowFunction="sum" dataDxfId="8" totalsRowDxfId="7">
      <calculatedColumnFormula>(2*EPFEmployee + IF(TblEmployee[[#This Row],[Basic Salary]]&lt;5000,2%,1%)) * TblEmployee[[#This Row],[Basic Salary]]</calculatedColumnFormula>
    </tableColumn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63CFC98-8EFF-4878-9786-61D985DEBE27}" name="TblDepartment" displayName="TblDepartment" ref="B3:C10">
  <tableColumns count="2">
    <tableColumn id="1" xr3:uid="{DE20D310-2F86-4F9D-AAFC-82B7C86D442B}" name="DID" totalsRowFunction="count"/>
    <tableColumn id="2" xr3:uid="{B7BAB31F-D200-4FBD-9DEF-1D48E46F44F0}" name="Name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E6BDF52-4C2D-4384-9AE9-819C8E11EB99}" name="TblRace" displayName="TblRace" ref="E3:E6" totalsRowShown="0">
  <tableColumns count="1">
    <tableColumn id="1" xr3:uid="{BA543D6F-1645-42B5-8C57-357A643D9D66}" name="Race Name"/>
  </tableColumns>
  <tableStyleInfo name="TableStyleMedium1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6CCA3E4-7ABC-44A1-B5D4-79A058B78B6A}" name="TblAction" displayName="TblAction" ref="G3:H8" totalsRowShown="0">
  <tableColumns count="2">
    <tableColumn id="1" xr3:uid="{42D8713D-E4F3-48C1-908D-3FB6AFC9BC52}" name="Average Performance"/>
    <tableColumn id="2" xr3:uid="{A72DC84E-CEC6-4DC8-B3D4-2BF1B53937BF}" name="Action"/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8B06F38-676F-44B0-A371-3AEF08CB3A06}" name="TblDelivery" displayName="TblDelivery" ref="E13:G16" totalsRowShown="0">
  <tableColumns count="3">
    <tableColumn id="1" xr3:uid="{163B1E46-3EC2-4DAE-81ED-40DB63ABC34D}" name="By"/>
    <tableColumn id="2" xr3:uid="{AAD53486-2594-41DF-BE35-31283DE76E65}" name="Cost" dataDxfId="6"/>
    <tableColumn id="3" xr3:uid="{BF6D5CA8-6447-42A6-AA8E-C01137488C8A}" name="Duration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4E39CF0-A389-44AA-A600-CD1DEAA85296}" name="TblTax" displayName="TblTax" ref="E19:F24" totalsRowShown="0">
  <tableColumns count="2">
    <tableColumn id="1" xr3:uid="{8C8DAED2-6A3D-4A9F-AAC4-0591B82D1FCD}" name="Country"/>
    <tableColumn id="2" xr3:uid="{B88EF96F-AA2F-4DC2-99B6-643E8BBD9313}" name="Tax" dataDxfId="5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D3CE9-6BF7-4CEF-A3E1-B5A79C52E3A3}">
  <dimension ref="B2:L15"/>
  <sheetViews>
    <sheetView zoomScale="130" zoomScaleNormal="130" workbookViewId="0">
      <selection activeCell="J19" sqref="I19:J19"/>
    </sheetView>
  </sheetViews>
  <sheetFormatPr defaultRowHeight="15" x14ac:dyDescent="0.25"/>
  <cols>
    <col min="1" max="1" width="2" customWidth="1"/>
    <col min="2" max="2" width="5.140625" bestFit="1" customWidth="1"/>
    <col min="3" max="3" width="13.28515625" bestFit="1" customWidth="1"/>
    <col min="4" max="4" width="7.85546875" customWidth="1"/>
    <col min="5" max="5" width="11.85546875" customWidth="1"/>
    <col min="6" max="6" width="8.140625" bestFit="1" customWidth="1"/>
    <col min="7" max="7" width="10.5703125" customWidth="1"/>
    <col min="8" max="8" width="5.42578125" bestFit="1" customWidth="1"/>
    <col min="9" max="9" width="15" customWidth="1"/>
    <col min="10" max="10" width="10.7109375" bestFit="1" customWidth="1"/>
    <col min="11" max="11" width="14.42578125" bestFit="1" customWidth="1"/>
    <col min="12" max="12" width="12.28515625" bestFit="1" customWidth="1"/>
    <col min="13" max="13" width="11.140625" bestFit="1" customWidth="1"/>
  </cols>
  <sheetData>
    <row r="2" spans="2:12" x14ac:dyDescent="0.25">
      <c r="B2" t="s">
        <v>109</v>
      </c>
      <c r="C2" t="s">
        <v>1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  <c r="K2" t="s">
        <v>117</v>
      </c>
      <c r="L2" t="s">
        <v>118</v>
      </c>
    </row>
    <row r="3" spans="2:12" x14ac:dyDescent="0.25">
      <c r="B3">
        <v>1000</v>
      </c>
      <c r="C3" t="s">
        <v>119</v>
      </c>
      <c r="D3" t="s">
        <v>120</v>
      </c>
      <c r="E3" t="s">
        <v>4</v>
      </c>
      <c r="F3" t="s">
        <v>21</v>
      </c>
      <c r="G3">
        <v>1005</v>
      </c>
      <c r="H3">
        <v>23</v>
      </c>
      <c r="I3" s="29">
        <v>5000</v>
      </c>
      <c r="J3" s="29">
        <f>TblEmployee[[#This Row],[Basic Salary]]</f>
        <v>5000</v>
      </c>
      <c r="K3" s="29">
        <f>(100% - EPFEmployee)*TblEmployee[[#This Row],[Basic Salary]]</f>
        <v>4450</v>
      </c>
      <c r="L3" s="29">
        <f>(2*EPFEmployee + IF(TblEmployee[[#This Row],[Basic Salary]]&lt;5000,2%,1%)) * TblEmployee[[#This Row],[Basic Salary]]</f>
        <v>1150</v>
      </c>
    </row>
    <row r="4" spans="2:12" x14ac:dyDescent="0.25">
      <c r="B4">
        <v>1002</v>
      </c>
      <c r="C4" t="s">
        <v>121</v>
      </c>
      <c r="D4" t="s">
        <v>120</v>
      </c>
      <c r="E4" t="s">
        <v>13</v>
      </c>
      <c r="F4" t="s">
        <v>21</v>
      </c>
      <c r="G4">
        <v>1015</v>
      </c>
      <c r="H4">
        <v>25</v>
      </c>
      <c r="I4" s="29">
        <v>4800</v>
      </c>
      <c r="J4" s="29">
        <f>TblEmployee[[#This Row],[Basic Salary]]</f>
        <v>4800</v>
      </c>
      <c r="K4" s="29">
        <f>(100% - EPFEmployee)*TblEmployee[[#This Row],[Basic Salary]]</f>
        <v>4272</v>
      </c>
      <c r="L4" s="29">
        <f>(2*EPFEmployee + IF(TblEmployee[[#This Row],[Basic Salary]]&lt;5000,2%,1%)) * TblEmployee[[#This Row],[Basic Salary]]</f>
        <v>1152</v>
      </c>
    </row>
    <row r="5" spans="2:12" x14ac:dyDescent="0.25">
      <c r="B5">
        <v>1005</v>
      </c>
      <c r="C5" t="s">
        <v>122</v>
      </c>
      <c r="D5" t="s">
        <v>123</v>
      </c>
      <c r="E5" t="s">
        <v>4</v>
      </c>
      <c r="F5" t="s">
        <v>21</v>
      </c>
      <c r="G5">
        <v>1015</v>
      </c>
      <c r="H5">
        <v>26</v>
      </c>
      <c r="I5" s="29">
        <v>5100</v>
      </c>
      <c r="J5" s="29">
        <f>TblEmployee[[#This Row],[Basic Salary]]</f>
        <v>5100</v>
      </c>
      <c r="K5" s="29">
        <f>(100% - EPFEmployee)*TblEmployee[[#This Row],[Basic Salary]]</f>
        <v>4539</v>
      </c>
      <c r="L5" s="29">
        <f>(2*EPFEmployee + IF(TblEmployee[[#This Row],[Basic Salary]]&lt;5000,2%,1%)) * TblEmployee[[#This Row],[Basic Salary]]</f>
        <v>1173</v>
      </c>
    </row>
    <row r="6" spans="2:12" x14ac:dyDescent="0.25">
      <c r="B6">
        <v>1008</v>
      </c>
      <c r="C6" t="s">
        <v>124</v>
      </c>
      <c r="D6" t="s">
        <v>123</v>
      </c>
      <c r="E6" t="s">
        <v>4</v>
      </c>
      <c r="F6" t="s">
        <v>21</v>
      </c>
      <c r="G6">
        <v>1005</v>
      </c>
      <c r="H6">
        <v>24</v>
      </c>
      <c r="I6" s="29">
        <v>4300</v>
      </c>
      <c r="J6" s="29">
        <f>TblEmployee[[#This Row],[Basic Salary]]</f>
        <v>4300</v>
      </c>
      <c r="K6" s="29">
        <f>(100% - EPFEmployee)*TblEmployee[[#This Row],[Basic Salary]]</f>
        <v>3827</v>
      </c>
      <c r="L6" s="29">
        <f>(2*EPFEmployee + IF(TblEmployee[[#This Row],[Basic Salary]]&lt;5000,2%,1%)) * TblEmployee[[#This Row],[Basic Salary]]</f>
        <v>1032</v>
      </c>
    </row>
    <row r="7" spans="2:12" x14ac:dyDescent="0.25">
      <c r="B7">
        <v>1010</v>
      </c>
      <c r="C7" t="s">
        <v>5</v>
      </c>
      <c r="D7" t="s">
        <v>120</v>
      </c>
      <c r="E7" t="s">
        <v>3</v>
      </c>
      <c r="F7" t="s">
        <v>20</v>
      </c>
      <c r="G7">
        <v>1015</v>
      </c>
      <c r="H7">
        <v>29</v>
      </c>
      <c r="I7" s="29">
        <v>4700</v>
      </c>
      <c r="J7" s="29">
        <f>TblEmployee[[#This Row],[Basic Salary]]</f>
        <v>4700</v>
      </c>
      <c r="K7" s="29">
        <f>(100% - EPFEmployee)*TblEmployee[[#This Row],[Basic Salary]]</f>
        <v>4183</v>
      </c>
      <c r="L7" s="29">
        <f>(2*EPFEmployee + IF(TblEmployee[[#This Row],[Basic Salary]]&lt;5000,2%,1%)) * TblEmployee[[#This Row],[Basic Salary]]</f>
        <v>1128</v>
      </c>
    </row>
    <row r="8" spans="2:12" x14ac:dyDescent="0.25">
      <c r="B8">
        <v>1012</v>
      </c>
      <c r="C8" t="s">
        <v>6</v>
      </c>
      <c r="D8" t="s">
        <v>120</v>
      </c>
      <c r="E8" t="s">
        <v>13</v>
      </c>
      <c r="F8" t="s">
        <v>20</v>
      </c>
      <c r="G8">
        <v>1002</v>
      </c>
      <c r="H8">
        <v>35</v>
      </c>
      <c r="I8" s="29">
        <v>5340</v>
      </c>
      <c r="J8" s="29">
        <f>TblEmployee[[#This Row],[Basic Salary]]</f>
        <v>5340</v>
      </c>
      <c r="K8" s="29">
        <f>(100% - EPFEmployee)*TblEmployee[[#This Row],[Basic Salary]]</f>
        <v>4752.6000000000004</v>
      </c>
      <c r="L8" s="29">
        <f>(2*EPFEmployee + IF(TblEmployee[[#This Row],[Basic Salary]]&lt;5000,2%,1%)) * TblEmployee[[#This Row],[Basic Salary]]</f>
        <v>1228.2</v>
      </c>
    </row>
    <row r="9" spans="2:12" x14ac:dyDescent="0.25">
      <c r="B9">
        <v>1015</v>
      </c>
      <c r="C9" t="s">
        <v>125</v>
      </c>
      <c r="D9" t="s">
        <v>120</v>
      </c>
      <c r="E9" t="s">
        <v>4</v>
      </c>
      <c r="F9" t="s">
        <v>20</v>
      </c>
      <c r="H9">
        <v>40</v>
      </c>
      <c r="I9" s="29">
        <v>6500</v>
      </c>
      <c r="J9" s="29">
        <f>TblEmployee[[#This Row],[Basic Salary]]</f>
        <v>6500</v>
      </c>
      <c r="K9" s="29">
        <f>(100% - EPFEmployee)*TblEmployee[[#This Row],[Basic Salary]]</f>
        <v>5785</v>
      </c>
      <c r="L9" s="29">
        <f>(2*EPFEmployee + IF(TblEmployee[[#This Row],[Basic Salary]]&lt;5000,2%,1%)) * TblEmployee[[#This Row],[Basic Salary]]</f>
        <v>1495</v>
      </c>
    </row>
    <row r="10" spans="2:12" x14ac:dyDescent="0.25">
      <c r="B10">
        <v>1017</v>
      </c>
      <c r="C10" t="s">
        <v>126</v>
      </c>
      <c r="D10" t="s">
        <v>120</v>
      </c>
      <c r="E10" t="s">
        <v>15</v>
      </c>
      <c r="G10">
        <v>1015</v>
      </c>
      <c r="H10">
        <v>32</v>
      </c>
      <c r="I10" s="29">
        <v>5500</v>
      </c>
      <c r="J10" s="29">
        <f>TblEmployee[[#This Row],[Basic Salary]]</f>
        <v>5500</v>
      </c>
      <c r="K10" s="29">
        <f>(100% - EPFEmployee)*TblEmployee[[#This Row],[Basic Salary]]</f>
        <v>4895</v>
      </c>
      <c r="L10" s="29">
        <f>(2*EPFEmployee + IF(TblEmployee[[#This Row],[Basic Salary]]&lt;5000,2%,1%)) * TblEmployee[[#This Row],[Basic Salary]]</f>
        <v>1265</v>
      </c>
    </row>
    <row r="11" spans="2:12" x14ac:dyDescent="0.25">
      <c r="B11">
        <v>1020</v>
      </c>
      <c r="C11" t="s">
        <v>127</v>
      </c>
      <c r="D11" t="s">
        <v>120</v>
      </c>
      <c r="E11" t="s">
        <v>14</v>
      </c>
      <c r="F11" t="s">
        <v>21</v>
      </c>
      <c r="G11">
        <v>1028</v>
      </c>
      <c r="H11">
        <v>28</v>
      </c>
      <c r="I11" s="29">
        <v>5600</v>
      </c>
      <c r="J11" s="29">
        <f>TblEmployee[[#This Row],[Basic Salary]]</f>
        <v>5600</v>
      </c>
      <c r="K11" s="29">
        <f>(100% - EPFEmployee)*TblEmployee[[#This Row],[Basic Salary]]</f>
        <v>4984</v>
      </c>
      <c r="L11" s="29">
        <f>(2*EPFEmployee + IF(TblEmployee[[#This Row],[Basic Salary]]&lt;5000,2%,1%)) * TblEmployee[[#This Row],[Basic Salary]]</f>
        <v>1288</v>
      </c>
    </row>
    <row r="12" spans="2:12" x14ac:dyDescent="0.25">
      <c r="B12">
        <v>1022</v>
      </c>
      <c r="C12" t="s">
        <v>7</v>
      </c>
      <c r="D12" t="s">
        <v>120</v>
      </c>
      <c r="E12" t="s">
        <v>16</v>
      </c>
      <c r="F12" t="s">
        <v>20</v>
      </c>
      <c r="G12">
        <v>1015</v>
      </c>
      <c r="H12">
        <v>30</v>
      </c>
      <c r="I12" s="29">
        <v>5780</v>
      </c>
      <c r="J12" s="29">
        <f>TblEmployee[[#This Row],[Basic Salary]]</f>
        <v>5780</v>
      </c>
      <c r="K12" s="29">
        <f>(100% - EPFEmployee)*TblEmployee[[#This Row],[Basic Salary]]</f>
        <v>5144.2</v>
      </c>
      <c r="L12" s="29">
        <f>(2*EPFEmployee + IF(TblEmployee[[#This Row],[Basic Salary]]&lt;5000,2%,1%)) * TblEmployee[[#This Row],[Basic Salary]]</f>
        <v>1329.4</v>
      </c>
    </row>
    <row r="13" spans="2:12" x14ac:dyDescent="0.25">
      <c r="B13">
        <v>1028</v>
      </c>
      <c r="C13" t="s">
        <v>128</v>
      </c>
      <c r="D13" t="s">
        <v>123</v>
      </c>
      <c r="E13" t="s">
        <v>14</v>
      </c>
      <c r="F13" t="s">
        <v>20</v>
      </c>
      <c r="G13">
        <v>1015</v>
      </c>
      <c r="H13">
        <v>25</v>
      </c>
      <c r="I13" s="29">
        <v>4325</v>
      </c>
      <c r="J13" s="29">
        <f>TblEmployee[[#This Row],[Basic Salary]]</f>
        <v>4325</v>
      </c>
      <c r="K13" s="29">
        <f>(100% - EPFEmployee)*TblEmployee[[#This Row],[Basic Salary]]</f>
        <v>3849.25</v>
      </c>
      <c r="L13" s="29">
        <f>(2*EPFEmployee + IF(TblEmployee[[#This Row],[Basic Salary]]&lt;5000,2%,1%)) * TblEmployee[[#This Row],[Basic Salary]]</f>
        <v>1038</v>
      </c>
    </row>
    <row r="14" spans="2:12" x14ac:dyDescent="0.25">
      <c r="B14">
        <v>1030</v>
      </c>
      <c r="C14" t="s">
        <v>129</v>
      </c>
      <c r="D14" t="s">
        <v>120</v>
      </c>
      <c r="E14" t="s">
        <v>13</v>
      </c>
      <c r="F14" t="s">
        <v>22</v>
      </c>
      <c r="G14">
        <v>1002</v>
      </c>
      <c r="H14">
        <v>27</v>
      </c>
      <c r="I14" s="29">
        <v>4340</v>
      </c>
      <c r="J14" s="29">
        <f>TblEmployee[[#This Row],[Basic Salary]]</f>
        <v>4340</v>
      </c>
      <c r="K14" s="29">
        <f>(100% - EPFEmployee)*TblEmployee[[#This Row],[Basic Salary]]</f>
        <v>3862.6</v>
      </c>
      <c r="L14" s="29">
        <f>(2*EPFEmployee + IF(TblEmployee[[#This Row],[Basic Salary]]&lt;5000,2%,1%)) * TblEmployee[[#This Row],[Basic Salary]]</f>
        <v>1041.5999999999999</v>
      </c>
    </row>
    <row r="15" spans="2:12" x14ac:dyDescent="0.25">
      <c r="B15">
        <v>1032</v>
      </c>
      <c r="C15" t="s">
        <v>130</v>
      </c>
      <c r="D15" t="s">
        <v>123</v>
      </c>
      <c r="E15" t="s">
        <v>14</v>
      </c>
      <c r="F15" t="s">
        <v>20</v>
      </c>
      <c r="G15">
        <v>1015</v>
      </c>
      <c r="H15">
        <v>26</v>
      </c>
      <c r="I15" s="29">
        <v>5345</v>
      </c>
      <c r="J15" s="29">
        <f>TblEmployee[[#This Row],[Basic Salary]]</f>
        <v>5345</v>
      </c>
      <c r="K15" s="29">
        <f>(100% - EPFEmployee)*TblEmployee[[#This Row],[Basic Salary]]</f>
        <v>4757.05</v>
      </c>
      <c r="L15" s="29">
        <f>(2*EPFEmployee + IF(TblEmployee[[#This Row],[Basic Salary]]&lt;5000,2%,1%)) * TblEmployee[[#This Row],[Basic Salary]]</f>
        <v>1229.3500000000001</v>
      </c>
    </row>
  </sheetData>
  <conditionalFormatting sqref="B3:B15">
    <cfRule type="duplicateValues" dxfId="4" priority="5"/>
  </conditionalFormatting>
  <conditionalFormatting sqref="H3:H15">
    <cfRule type="cellIs" dxfId="3" priority="1" operator="greaterThanOrEqual">
      <formula>35</formula>
    </cfRule>
    <cfRule type="cellIs" dxfId="2" priority="2" operator="lessThan">
      <formula>25</formula>
    </cfRule>
  </conditionalFormatting>
  <conditionalFormatting sqref="I3:I15">
    <cfRule type="colorScale" priority="4">
      <colorScale>
        <cfvo type="min"/>
        <cfvo type="max"/>
        <color rgb="FFFCFCFF"/>
        <color rgb="FFF8696B"/>
      </colorScale>
    </cfRule>
  </conditionalFormatting>
  <conditionalFormatting sqref="J3:J15">
    <cfRule type="dataBar" priority="3">
      <dataBar showValue="0">
        <cfvo type="min"/>
        <cfvo type="max"/>
        <color rgb="FFD6007B"/>
      </dataBar>
      <extLst>
        <ext xmlns:x14="http://schemas.microsoft.com/office/spreadsheetml/2009/9/main" uri="{B025F937-C7B1-47D3-B67F-A62EFF666E3E}">
          <x14:id>{38CF67F4-0C38-4504-BF4D-AC55930EA47B}</x14:id>
        </ext>
      </extLst>
    </cfRule>
  </conditionalFormatting>
  <dataValidations count="6">
    <dataValidation type="list" allowBlank="1" showInputMessage="1" showErrorMessage="1" sqref="G3:G15" xr:uid="{7582009B-9882-4A1C-9FB7-A1F78BFBF320}">
      <formula1>INDIRECT("TblEmployee[EID]")</formula1>
    </dataValidation>
    <dataValidation type="list" allowBlank="1" showInputMessage="1" showErrorMessage="1" sqref="F3:F15" xr:uid="{CDA084CF-69CC-4687-A1B4-C92104DF4EC4}">
      <formula1>INDIRECT("TblRace[Race Name]")</formula1>
    </dataValidation>
    <dataValidation type="list" allowBlank="1" showInputMessage="1" showErrorMessage="1" sqref="E3:E15" xr:uid="{B150CCD0-A7E0-44A9-BA21-FC37E5AA040B}">
      <formula1>INDIRECT("TblDepartment[DID]")</formula1>
    </dataValidation>
    <dataValidation type="list" allowBlank="1" showInputMessage="1" showErrorMessage="1" errorTitle="Gender Code Error" error="Invalid Gender Code!" prompt="M=Male_x000a_F=Female_x000a_O=Others" sqref="D3:D15" xr:uid="{A3691DBC-10AD-4737-BBC2-136C4CE33A17}">
      <formula1>"M,F,O"</formula1>
    </dataValidation>
    <dataValidation type="decimal" operator="greaterThanOrEqual" allowBlank="1" showInputMessage="1" showErrorMessage="1" errorTitle="Basic Salary Error" error="Invalid Basic Salary!" prompt="Min Basic Salary in Malaysia is $1500" sqref="I3:I15" xr:uid="{9D3A144C-B2C5-47DF-AFFC-ED52C2ADD384}">
      <formula1>1500</formula1>
    </dataValidation>
    <dataValidation type="whole" allowBlank="1" showInputMessage="1" showErrorMessage="1" errorTitle="Age Error" error="Invalid Employee Age?" prompt="Valid employee age in Malaysia is between 16 to 60 (Inclusive)" sqref="H3:H15" xr:uid="{8B482BB8-E7BF-4D3F-AA04-45A6C346584D}">
      <formula1>16</formula1>
      <formula2>60</formula2>
    </dataValidation>
  </dataValidations>
  <pageMargins left="0.7" right="0.7" top="0.75" bottom="0.75" header="0.3" footer="0.3"/>
  <legacy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8CF67F4-0C38-4504-BF4D-AC55930EA4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J3:J15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9F19D-575F-438B-ADDB-9E2D5411F9D4}">
  <sheetPr codeName="Sheet23"/>
  <dimension ref="A1:D4"/>
  <sheetViews>
    <sheetView zoomScale="205" zoomScaleNormal="205" workbookViewId="0">
      <selection activeCell="C8" sqref="C8"/>
    </sheetView>
  </sheetViews>
  <sheetFormatPr defaultRowHeight="15" x14ac:dyDescent="0.25"/>
  <cols>
    <col min="1" max="1" width="18.7109375" customWidth="1"/>
    <col min="2" max="2" width="11.85546875" customWidth="1"/>
  </cols>
  <sheetData>
    <row r="1" spans="1:4" x14ac:dyDescent="0.25">
      <c r="B1" s="31" t="s">
        <v>54</v>
      </c>
      <c r="C1" s="31"/>
      <c r="D1" s="31"/>
    </row>
    <row r="2" spans="1:4" ht="31.5" customHeight="1" x14ac:dyDescent="0.25">
      <c r="A2" s="9" t="s">
        <v>55</v>
      </c>
      <c r="B2" s="5" t="s">
        <v>57</v>
      </c>
      <c r="C2" s="5" t="s">
        <v>58</v>
      </c>
      <c r="D2" s="5" t="s">
        <v>60</v>
      </c>
    </row>
    <row r="3" spans="1:4" x14ac:dyDescent="0.25">
      <c r="A3" s="5" t="s">
        <v>6</v>
      </c>
      <c r="B3" s="5">
        <v>4</v>
      </c>
      <c r="C3" s="5">
        <v>4</v>
      </c>
      <c r="D3" s="5">
        <v>2</v>
      </c>
    </row>
    <row r="4" spans="1:4" x14ac:dyDescent="0.25">
      <c r="A4" s="5" t="s">
        <v>61</v>
      </c>
      <c r="B4" s="5">
        <v>3</v>
      </c>
      <c r="C4" s="5">
        <v>3</v>
      </c>
      <c r="D4" s="5">
        <v>2</v>
      </c>
    </row>
  </sheetData>
  <mergeCells count="1">
    <mergeCell ref="B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36BCA-288D-4C26-9D40-E19F73EA6BD5}">
  <dimension ref="C3:G6"/>
  <sheetViews>
    <sheetView tabSelected="1" zoomScale="145" zoomScaleNormal="145" workbookViewId="0">
      <selection activeCell="I11" sqref="I11"/>
    </sheetView>
  </sheetViews>
  <sheetFormatPr defaultRowHeight="15" x14ac:dyDescent="0.25"/>
  <cols>
    <col min="1" max="1" width="4.140625" customWidth="1"/>
    <col min="2" max="2" width="3.28515625" customWidth="1"/>
    <col min="3" max="3" width="13.42578125" bestFit="1" customWidth="1"/>
    <col min="4" max="4" width="17.85546875" customWidth="1"/>
    <col min="5" max="5" width="1.5703125" customWidth="1"/>
  </cols>
  <sheetData>
    <row r="3" spans="3:7" x14ac:dyDescent="0.25">
      <c r="C3" s="27" t="s">
        <v>104</v>
      </c>
      <c r="D3" s="1">
        <v>100000</v>
      </c>
    </row>
    <row r="4" spans="3:7" x14ac:dyDescent="0.25">
      <c r="C4" s="27" t="s">
        <v>0</v>
      </c>
      <c r="D4" s="2">
        <v>0.06</v>
      </c>
    </row>
    <row r="5" spans="3:7" x14ac:dyDescent="0.25">
      <c r="C5" s="27" t="s">
        <v>105</v>
      </c>
      <c r="D5">
        <v>360</v>
      </c>
      <c r="F5">
        <f>Terms/12</f>
        <v>30</v>
      </c>
      <c r="G5" t="s">
        <v>107</v>
      </c>
    </row>
    <row r="6" spans="3:7" x14ac:dyDescent="0.25">
      <c r="C6" s="27" t="s">
        <v>106</v>
      </c>
      <c r="D6" s="28">
        <f>PMT(Rate/12,Terms,-LoanAmount)</f>
        <v>599.55052515275236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D8773-D3AF-45D0-A7D8-1A18DCD0F09C}">
  <sheetPr codeName="Sheet31"/>
  <dimension ref="A3:H19"/>
  <sheetViews>
    <sheetView zoomScale="130" zoomScaleNormal="130" workbookViewId="0">
      <selection activeCell="G13" sqref="G13"/>
    </sheetView>
  </sheetViews>
  <sheetFormatPr defaultRowHeight="15" x14ac:dyDescent="0.25"/>
  <cols>
    <col min="2" max="2" width="17.42578125" bestFit="1" customWidth="1"/>
    <col min="3" max="3" width="12.28515625" bestFit="1" customWidth="1"/>
    <col min="4" max="4" width="3.28515625" customWidth="1"/>
    <col min="5" max="5" width="19.85546875" customWidth="1"/>
    <col min="6" max="6" width="12.42578125" bestFit="1" customWidth="1"/>
    <col min="7" max="7" width="14.28515625" bestFit="1" customWidth="1"/>
    <col min="8" max="8" width="10.85546875" bestFit="1" customWidth="1"/>
  </cols>
  <sheetData>
    <row r="3" spans="1:8" x14ac:dyDescent="0.25">
      <c r="A3" s="10" t="s">
        <v>62</v>
      </c>
      <c r="B3" s="11" t="s">
        <v>63</v>
      </c>
      <c r="C3">
        <v>10</v>
      </c>
      <c r="E3" t="s">
        <v>64</v>
      </c>
      <c r="F3" t="s">
        <v>65</v>
      </c>
      <c r="G3" t="s">
        <v>66</v>
      </c>
      <c r="H3" t="s">
        <v>67</v>
      </c>
    </row>
    <row r="4" spans="1:8" x14ac:dyDescent="0.25">
      <c r="B4" s="11" t="s">
        <v>68</v>
      </c>
      <c r="C4" s="1">
        <v>3250</v>
      </c>
      <c r="F4">
        <f>TotalIncome</f>
        <v>32500</v>
      </c>
      <c r="G4">
        <f>TotalExpensus</f>
        <v>24700</v>
      </c>
      <c r="H4">
        <f>Profit</f>
        <v>7800</v>
      </c>
    </row>
    <row r="5" spans="1:8" x14ac:dyDescent="0.25">
      <c r="B5" s="11" t="s">
        <v>65</v>
      </c>
      <c r="C5" s="12">
        <f>NumberOfClients*FeePerClient</f>
        <v>32500</v>
      </c>
      <c r="E5">
        <v>6</v>
      </c>
    </row>
    <row r="6" spans="1:8" x14ac:dyDescent="0.25">
      <c r="E6">
        <v>7</v>
      </c>
    </row>
    <row r="7" spans="1:8" x14ac:dyDescent="0.25">
      <c r="A7" s="13" t="s">
        <v>49</v>
      </c>
      <c r="B7" s="14" t="s">
        <v>69</v>
      </c>
      <c r="C7" s="15">
        <v>1500</v>
      </c>
      <c r="E7">
        <v>8</v>
      </c>
    </row>
    <row r="8" spans="1:8" x14ac:dyDescent="0.25">
      <c r="B8" s="14" t="s">
        <v>70</v>
      </c>
      <c r="C8" s="15">
        <v>700</v>
      </c>
      <c r="E8">
        <v>9</v>
      </c>
    </row>
    <row r="9" spans="1:8" x14ac:dyDescent="0.25">
      <c r="B9" s="14" t="s">
        <v>71</v>
      </c>
      <c r="C9" s="15">
        <v>20000</v>
      </c>
      <c r="E9">
        <v>10</v>
      </c>
    </row>
    <row r="10" spans="1:8" x14ac:dyDescent="0.25">
      <c r="B10" s="14" t="s">
        <v>72</v>
      </c>
      <c r="C10" s="15">
        <v>100</v>
      </c>
      <c r="E10">
        <v>11</v>
      </c>
    </row>
    <row r="11" spans="1:8" x14ac:dyDescent="0.25">
      <c r="B11" s="14" t="s">
        <v>73</v>
      </c>
      <c r="C11" s="16">
        <f>Rental+Utilities+Wages+PerClientCosts*NumberOfClients</f>
        <v>23200</v>
      </c>
      <c r="E11">
        <v>12</v>
      </c>
    </row>
    <row r="12" spans="1:8" x14ac:dyDescent="0.25">
      <c r="B12" s="14" t="s">
        <v>74</v>
      </c>
      <c r="C12" s="15">
        <v>1500</v>
      </c>
      <c r="E12">
        <v>13</v>
      </c>
    </row>
    <row r="13" spans="1:8" x14ac:dyDescent="0.25">
      <c r="B13" s="14" t="s">
        <v>66</v>
      </c>
      <c r="C13" s="16">
        <f>TotalCosts+Marketing</f>
        <v>24700</v>
      </c>
      <c r="E13">
        <v>14</v>
      </c>
    </row>
    <row r="14" spans="1:8" x14ac:dyDescent="0.25">
      <c r="E14">
        <v>15</v>
      </c>
    </row>
    <row r="15" spans="1:8" x14ac:dyDescent="0.25">
      <c r="A15" s="17" t="s">
        <v>48</v>
      </c>
      <c r="B15" s="17"/>
      <c r="C15" s="18">
        <f>TotalIncome-TotalExpensus</f>
        <v>7800</v>
      </c>
      <c r="E15">
        <v>16</v>
      </c>
    </row>
    <row r="16" spans="1:8" x14ac:dyDescent="0.25">
      <c r="E16">
        <v>17</v>
      </c>
    </row>
    <row r="17" spans="5:5" x14ac:dyDescent="0.25">
      <c r="E17">
        <v>18</v>
      </c>
    </row>
    <row r="18" spans="5:5" x14ac:dyDescent="0.25">
      <c r="E18">
        <v>19</v>
      </c>
    </row>
    <row r="19" spans="5:5" x14ac:dyDescent="0.25">
      <c r="E19">
        <v>20</v>
      </c>
    </row>
  </sheetData>
  <conditionalFormatting sqref="F5:H19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7AE-47CE-429B-809D-07F2A6C1D71D}">
  <sheetPr codeName="Sheet32"/>
  <dimension ref="A3:O24"/>
  <sheetViews>
    <sheetView topLeftCell="B1" zoomScaleNormal="100" workbookViewId="0">
      <selection activeCell="E5" sqref="E5"/>
    </sheetView>
  </sheetViews>
  <sheetFormatPr defaultRowHeight="15" x14ac:dyDescent="0.25"/>
  <cols>
    <col min="2" max="2" width="17.42578125" bestFit="1" customWidth="1"/>
    <col min="3" max="3" width="12.28515625" bestFit="1" customWidth="1"/>
    <col min="4" max="4" width="2.7109375" customWidth="1"/>
    <col min="5" max="5" width="12.42578125" bestFit="1" customWidth="1"/>
  </cols>
  <sheetData>
    <row r="3" spans="1:15" x14ac:dyDescent="0.25">
      <c r="A3" s="10" t="s">
        <v>62</v>
      </c>
      <c r="B3" s="11" t="s">
        <v>63</v>
      </c>
      <c r="C3">
        <v>10</v>
      </c>
      <c r="E3" s="4" t="s">
        <v>75</v>
      </c>
      <c r="F3" s="32" t="s">
        <v>76</v>
      </c>
      <c r="G3" s="32"/>
      <c r="H3" s="32"/>
      <c r="I3" s="32"/>
      <c r="J3" s="32"/>
      <c r="K3" s="32"/>
      <c r="L3" s="32"/>
      <c r="M3" s="32"/>
      <c r="N3" s="32"/>
      <c r="O3" s="32"/>
    </row>
    <row r="4" spans="1:15" x14ac:dyDescent="0.25">
      <c r="B4" s="11" t="s">
        <v>68</v>
      </c>
      <c r="C4" s="1">
        <v>3250</v>
      </c>
      <c r="E4" s="4">
        <f>Profit</f>
        <v>7800</v>
      </c>
      <c r="F4">
        <v>1600</v>
      </c>
      <c r="G4">
        <v>1700</v>
      </c>
      <c r="H4">
        <v>1800</v>
      </c>
      <c r="I4">
        <v>1900</v>
      </c>
      <c r="J4">
        <v>2000</v>
      </c>
      <c r="K4">
        <v>2100</v>
      </c>
      <c r="L4">
        <v>2200</v>
      </c>
      <c r="M4">
        <v>2300</v>
      </c>
      <c r="N4">
        <v>2400</v>
      </c>
      <c r="O4">
        <v>2500</v>
      </c>
    </row>
    <row r="5" spans="1:15" x14ac:dyDescent="0.25">
      <c r="B5" s="11" t="s">
        <v>65</v>
      </c>
      <c r="C5" s="12">
        <f>NumberOfClients*FeePerClient</f>
        <v>32500</v>
      </c>
      <c r="E5">
        <v>6</v>
      </c>
    </row>
    <row r="6" spans="1:15" x14ac:dyDescent="0.25">
      <c r="E6">
        <v>7</v>
      </c>
    </row>
    <row r="7" spans="1:15" x14ac:dyDescent="0.25">
      <c r="A7" s="13" t="s">
        <v>49</v>
      </c>
      <c r="B7" s="14" t="s">
        <v>69</v>
      </c>
      <c r="C7" s="15">
        <v>1500</v>
      </c>
      <c r="E7">
        <v>8</v>
      </c>
    </row>
    <row r="8" spans="1:15" x14ac:dyDescent="0.25">
      <c r="B8" s="14" t="s">
        <v>70</v>
      </c>
      <c r="C8" s="15">
        <v>700</v>
      </c>
      <c r="E8">
        <v>9</v>
      </c>
    </row>
    <row r="9" spans="1:15" x14ac:dyDescent="0.25">
      <c r="B9" s="14" t="s">
        <v>71</v>
      </c>
      <c r="C9" s="15">
        <v>20000</v>
      </c>
      <c r="E9">
        <v>10</v>
      </c>
    </row>
    <row r="10" spans="1:15" x14ac:dyDescent="0.25">
      <c r="B10" s="14" t="s">
        <v>72</v>
      </c>
      <c r="C10" s="15">
        <v>100</v>
      </c>
      <c r="E10">
        <v>11</v>
      </c>
    </row>
    <row r="11" spans="1:15" x14ac:dyDescent="0.25">
      <c r="B11" s="14" t="s">
        <v>73</v>
      </c>
      <c r="C11" s="16">
        <f>Rental+Utilities+Wages+PerClientCosts*NumberOfClients</f>
        <v>23200</v>
      </c>
      <c r="E11">
        <v>12</v>
      </c>
    </row>
    <row r="12" spans="1:15" x14ac:dyDescent="0.25">
      <c r="B12" s="14" t="s">
        <v>74</v>
      </c>
      <c r="C12" s="15">
        <v>1500</v>
      </c>
      <c r="E12">
        <v>13</v>
      </c>
    </row>
    <row r="13" spans="1:15" x14ac:dyDescent="0.25">
      <c r="B13" s="14" t="s">
        <v>66</v>
      </c>
      <c r="C13" s="16">
        <f>TotalCosts+Marketing</f>
        <v>24700</v>
      </c>
      <c r="E13">
        <v>14</v>
      </c>
    </row>
    <row r="14" spans="1:15" x14ac:dyDescent="0.25">
      <c r="E14">
        <v>15</v>
      </c>
    </row>
    <row r="15" spans="1:15" x14ac:dyDescent="0.25">
      <c r="A15" s="17" t="s">
        <v>48</v>
      </c>
      <c r="B15" s="17"/>
      <c r="C15" s="18">
        <f>TotalIncome-TotalExpensus</f>
        <v>7800</v>
      </c>
      <c r="E15">
        <v>16</v>
      </c>
    </row>
    <row r="16" spans="1:15" x14ac:dyDescent="0.25">
      <c r="E16">
        <v>17</v>
      </c>
    </row>
    <row r="17" spans="5:5" x14ac:dyDescent="0.25">
      <c r="E17">
        <v>18</v>
      </c>
    </row>
    <row r="18" spans="5:5" x14ac:dyDescent="0.25">
      <c r="E18">
        <v>19</v>
      </c>
    </row>
    <row r="19" spans="5:5" x14ac:dyDescent="0.25">
      <c r="E19">
        <v>20</v>
      </c>
    </row>
    <row r="20" spans="5:5" x14ac:dyDescent="0.25">
      <c r="E20">
        <v>21</v>
      </c>
    </row>
    <row r="21" spans="5:5" x14ac:dyDescent="0.25">
      <c r="E21">
        <v>22</v>
      </c>
    </row>
    <row r="22" spans="5:5" x14ac:dyDescent="0.25">
      <c r="E22">
        <v>23</v>
      </c>
    </row>
    <row r="23" spans="5:5" x14ac:dyDescent="0.25">
      <c r="E23">
        <v>24</v>
      </c>
    </row>
    <row r="24" spans="5:5" x14ac:dyDescent="0.25">
      <c r="E24">
        <v>25</v>
      </c>
    </row>
  </sheetData>
  <mergeCells count="1">
    <mergeCell ref="F3:O3"/>
  </mergeCells>
  <conditionalFormatting sqref="F5:O24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040D9-AFDE-49EE-AE4B-034B9EE3127B}">
  <sheetPr codeName="Sheet33"/>
  <dimension ref="A3:H12"/>
  <sheetViews>
    <sheetView zoomScale="120" zoomScaleNormal="120" workbookViewId="0">
      <selection activeCell="G18" sqref="G18"/>
    </sheetView>
  </sheetViews>
  <sheetFormatPr defaultRowHeight="15" x14ac:dyDescent="0.25"/>
  <cols>
    <col min="1" max="2" width="15.7109375" customWidth="1"/>
    <col min="3" max="5" width="11.7109375" customWidth="1"/>
    <col min="6" max="6" width="12.7109375" customWidth="1"/>
    <col min="7" max="8" width="17.7109375" customWidth="1"/>
  </cols>
  <sheetData>
    <row r="3" spans="1:8" x14ac:dyDescent="0.25">
      <c r="A3" s="19" t="s">
        <v>77</v>
      </c>
      <c r="B3" s="19" t="s">
        <v>78</v>
      </c>
      <c r="C3" s="19" t="s">
        <v>79</v>
      </c>
      <c r="D3" s="19" t="s">
        <v>80</v>
      </c>
      <c r="E3" s="19" t="s">
        <v>81</v>
      </c>
      <c r="F3" s="19" t="s">
        <v>82</v>
      </c>
      <c r="G3" s="20" t="s">
        <v>83</v>
      </c>
      <c r="H3" s="20" t="s">
        <v>84</v>
      </c>
    </row>
    <row r="4" spans="1:8" x14ac:dyDescent="0.25">
      <c r="A4" s="5" t="s">
        <v>85</v>
      </c>
      <c r="B4" s="5">
        <v>3</v>
      </c>
      <c r="C4" s="5">
        <v>1</v>
      </c>
      <c r="D4" s="3">
        <v>1</v>
      </c>
      <c r="E4" s="8">
        <v>550</v>
      </c>
      <c r="F4" s="21">
        <f>NoOfMapleTable*PriceMapleTable</f>
        <v>550</v>
      </c>
      <c r="G4" s="22">
        <f>FinishWorkMapleTable*NoOfMapleTable+FinishWorkMahoganyTable*NoOfMahoganyTable</f>
        <v>3</v>
      </c>
      <c r="H4" s="22">
        <f>RoughCarpentryMapleTable*NoOfMapleTable+RoughCarpentryMahoganyTable*NoOfMahoganyTable</f>
        <v>7</v>
      </c>
    </row>
    <row r="5" spans="1:8" x14ac:dyDescent="0.25">
      <c r="A5" s="5" t="s">
        <v>86</v>
      </c>
      <c r="B5" s="5">
        <v>4</v>
      </c>
      <c r="C5" s="5">
        <v>2</v>
      </c>
      <c r="D5" s="3">
        <v>1</v>
      </c>
      <c r="E5" s="8">
        <v>1200</v>
      </c>
      <c r="F5" s="21">
        <f>NoOfMahoganyTable*PriceMahoganyTable</f>
        <v>1200</v>
      </c>
    </row>
    <row r="6" spans="1:8" x14ac:dyDescent="0.25">
      <c r="D6" s="23">
        <f>NoOfMapleTable+NoOfMahoganyTable</f>
        <v>2</v>
      </c>
      <c r="F6" s="24">
        <f>RevenueMapleTable+RevenueMahoganyTable</f>
        <v>1750</v>
      </c>
    </row>
    <row r="8" spans="1:8" x14ac:dyDescent="0.25">
      <c r="G8" s="33" t="s">
        <v>87</v>
      </c>
      <c r="H8" s="33"/>
    </row>
    <row r="9" spans="1:8" x14ac:dyDescent="0.25">
      <c r="G9" s="25" t="s">
        <v>88</v>
      </c>
      <c r="H9" s="26">
        <v>80</v>
      </c>
    </row>
    <row r="10" spans="1:8" x14ac:dyDescent="0.25">
      <c r="G10" s="25" t="s">
        <v>89</v>
      </c>
      <c r="H10" s="26">
        <v>30</v>
      </c>
    </row>
    <row r="11" spans="1:8" x14ac:dyDescent="0.25">
      <c r="G11" s="25" t="s">
        <v>90</v>
      </c>
      <c r="H11" s="26">
        <v>10</v>
      </c>
    </row>
    <row r="12" spans="1:8" x14ac:dyDescent="0.25">
      <c r="G12" s="25" t="s">
        <v>91</v>
      </c>
      <c r="H12" s="26">
        <v>0</v>
      </c>
    </row>
  </sheetData>
  <mergeCells count="1">
    <mergeCell ref="G8:H8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43271-D191-4B07-A837-A58796FDD364}">
  <sheetPr codeName="Sheet16"/>
  <dimension ref="B3:H24"/>
  <sheetViews>
    <sheetView topLeftCell="B1" zoomScale="130" zoomScaleNormal="130" workbookViewId="0">
      <selection activeCell="C18" sqref="C18"/>
    </sheetView>
  </sheetViews>
  <sheetFormatPr defaultRowHeight="15" x14ac:dyDescent="0.25"/>
  <cols>
    <col min="2" max="2" width="5.5703125" bestFit="1" customWidth="1"/>
    <col min="3" max="3" width="23.85546875" bestFit="1" customWidth="1"/>
    <col min="4" max="4" width="17" bestFit="1" customWidth="1"/>
    <col min="5" max="5" width="20.42578125" bestFit="1" customWidth="1"/>
    <col min="6" max="6" width="13.140625" customWidth="1"/>
    <col min="7" max="7" width="20.42578125" bestFit="1" customWidth="1"/>
    <col min="8" max="8" width="26" bestFit="1" customWidth="1"/>
  </cols>
  <sheetData>
    <row r="3" spans="2:8" x14ac:dyDescent="0.25">
      <c r="B3" t="s">
        <v>108</v>
      </c>
      <c r="C3" t="s">
        <v>1</v>
      </c>
      <c r="E3" t="s">
        <v>23</v>
      </c>
      <c r="G3" t="s">
        <v>24</v>
      </c>
      <c r="H3" t="s">
        <v>25</v>
      </c>
    </row>
    <row r="4" spans="2:8" x14ac:dyDescent="0.25">
      <c r="B4" t="s">
        <v>4</v>
      </c>
      <c r="C4" t="s">
        <v>11</v>
      </c>
      <c r="E4" t="s">
        <v>20</v>
      </c>
      <c r="G4">
        <v>0</v>
      </c>
      <c r="H4" t="s">
        <v>26</v>
      </c>
    </row>
    <row r="5" spans="2:8" x14ac:dyDescent="0.25">
      <c r="B5" t="s">
        <v>3</v>
      </c>
      <c r="C5" t="s">
        <v>12</v>
      </c>
      <c r="E5" t="s">
        <v>21</v>
      </c>
      <c r="G5">
        <v>40</v>
      </c>
      <c r="H5" t="s">
        <v>27</v>
      </c>
    </row>
    <row r="6" spans="2:8" x14ac:dyDescent="0.25">
      <c r="B6" t="s">
        <v>13</v>
      </c>
      <c r="C6" t="s">
        <v>8</v>
      </c>
      <c r="E6" t="s">
        <v>22</v>
      </c>
      <c r="G6">
        <v>70</v>
      </c>
      <c r="H6" t="s">
        <v>28</v>
      </c>
    </row>
    <row r="7" spans="2:8" x14ac:dyDescent="0.25">
      <c r="B7" t="s">
        <v>14</v>
      </c>
      <c r="C7" t="s">
        <v>2</v>
      </c>
      <c r="G7">
        <v>80</v>
      </c>
      <c r="H7" t="s">
        <v>29</v>
      </c>
    </row>
    <row r="8" spans="2:8" x14ac:dyDescent="0.25">
      <c r="B8" t="s">
        <v>15</v>
      </c>
      <c r="C8" t="s">
        <v>9</v>
      </c>
      <c r="G8">
        <v>90</v>
      </c>
      <c r="H8" t="s">
        <v>30</v>
      </c>
    </row>
    <row r="9" spans="2:8" x14ac:dyDescent="0.25">
      <c r="B9" t="s">
        <v>16</v>
      </c>
      <c r="C9" t="s">
        <v>17</v>
      </c>
    </row>
    <row r="10" spans="2:8" x14ac:dyDescent="0.25">
      <c r="B10" t="s">
        <v>18</v>
      </c>
      <c r="C10" t="s">
        <v>19</v>
      </c>
    </row>
    <row r="13" spans="2:8" x14ac:dyDescent="0.25">
      <c r="E13" t="s">
        <v>31</v>
      </c>
      <c r="F13" t="s">
        <v>32</v>
      </c>
      <c r="G13" t="s">
        <v>33</v>
      </c>
    </row>
    <row r="14" spans="2:8" x14ac:dyDescent="0.25">
      <c r="E14" t="s">
        <v>34</v>
      </c>
      <c r="F14" s="2">
        <v>0.1</v>
      </c>
      <c r="G14" t="s">
        <v>35</v>
      </c>
    </row>
    <row r="15" spans="2:8" x14ac:dyDescent="0.25">
      <c r="E15" t="s">
        <v>36</v>
      </c>
      <c r="F15" s="2">
        <v>0.15</v>
      </c>
      <c r="G15" t="s">
        <v>37</v>
      </c>
    </row>
    <row r="16" spans="2:8" x14ac:dyDescent="0.25">
      <c r="E16" t="s">
        <v>38</v>
      </c>
      <c r="F16" s="2">
        <v>0.25</v>
      </c>
      <c r="G16" t="s">
        <v>39</v>
      </c>
    </row>
    <row r="19" spans="5:6" x14ac:dyDescent="0.25">
      <c r="E19" t="s">
        <v>40</v>
      </c>
      <c r="F19" t="s">
        <v>41</v>
      </c>
    </row>
    <row r="20" spans="5:6" x14ac:dyDescent="0.25">
      <c r="E20" t="s">
        <v>42</v>
      </c>
      <c r="F20" s="2">
        <v>0.08</v>
      </c>
    </row>
    <row r="21" spans="5:6" x14ac:dyDescent="0.25">
      <c r="E21" t="s">
        <v>43</v>
      </c>
      <c r="F21" s="2">
        <v>0.06</v>
      </c>
    </row>
    <row r="22" spans="5:6" x14ac:dyDescent="0.25">
      <c r="E22" t="s">
        <v>44</v>
      </c>
      <c r="F22" s="2">
        <v>7.0000000000000007E-2</v>
      </c>
    </row>
    <row r="23" spans="5:6" x14ac:dyDescent="0.25">
      <c r="E23" t="s">
        <v>45</v>
      </c>
      <c r="F23" s="2">
        <v>0.05</v>
      </c>
    </row>
    <row r="24" spans="5:6" x14ac:dyDescent="0.25">
      <c r="E24" t="s">
        <v>46</v>
      </c>
      <c r="F24" s="2">
        <v>7.0000000000000007E-2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17CF3-0ECA-4C55-8757-842137293756}">
  <dimension ref="B4:D14"/>
  <sheetViews>
    <sheetView showFormulas="1" zoomScale="130" zoomScaleNormal="130" workbookViewId="0">
      <selection activeCell="D7" sqref="D7"/>
    </sheetView>
  </sheetViews>
  <sheetFormatPr defaultRowHeight="15" x14ac:dyDescent="0.25"/>
  <cols>
    <col min="1" max="1" width="3.140625" customWidth="1"/>
    <col min="2" max="2" width="11.85546875" bestFit="1" customWidth="1"/>
    <col min="3" max="3" width="34.85546875" bestFit="1" customWidth="1"/>
  </cols>
  <sheetData>
    <row r="4" spans="2:4" x14ac:dyDescent="0.25">
      <c r="B4" s="27" t="s">
        <v>92</v>
      </c>
      <c r="C4">
        <v>100</v>
      </c>
    </row>
    <row r="5" spans="2:4" x14ac:dyDescent="0.25">
      <c r="B5" s="27" t="s">
        <v>93</v>
      </c>
      <c r="C5">
        <v>25</v>
      </c>
    </row>
    <row r="6" spans="2:4" x14ac:dyDescent="0.25">
      <c r="B6" s="27" t="s">
        <v>94</v>
      </c>
      <c r="C6">
        <f>UnitPrice*Quantity</f>
        <v>2500</v>
      </c>
    </row>
    <row r="7" spans="2:4" x14ac:dyDescent="0.25">
      <c r="B7" s="27" t="s">
        <v>95</v>
      </c>
      <c r="C7">
        <v>7</v>
      </c>
      <c r="D7" t="s">
        <v>103</v>
      </c>
    </row>
    <row r="8" spans="2:4" x14ac:dyDescent="0.25">
      <c r="B8" s="27" t="s">
        <v>96</v>
      </c>
      <c r="C8">
        <f>SubTotal1*(100-Discount)/100</f>
        <v>2325</v>
      </c>
    </row>
    <row r="9" spans="2:4" x14ac:dyDescent="0.25">
      <c r="B9" s="27" t="s">
        <v>97</v>
      </c>
      <c r="C9" t="b">
        <v>1</v>
      </c>
    </row>
    <row r="10" spans="2:4" x14ac:dyDescent="0.25">
      <c r="B10" s="27" t="s">
        <v>98</v>
      </c>
      <c r="C10">
        <f>SubTotal2*(100%+IF(GST?,6%,0%))</f>
        <v>2464.5</v>
      </c>
    </row>
    <row r="11" spans="2:4" x14ac:dyDescent="0.25">
      <c r="B11" s="27" t="s">
        <v>99</v>
      </c>
      <c r="C11" t="s">
        <v>34</v>
      </c>
    </row>
    <row r="12" spans="2:4" x14ac:dyDescent="0.25">
      <c r="B12" s="27" t="s">
        <v>100</v>
      </c>
      <c r="C12">
        <f>SubTotal3*(100% + IFERROR(VLOOKUP(DeliveryBy,TblDelivery[],2,FALSE),0))</f>
        <v>2710.9500000000003</v>
      </c>
    </row>
    <row r="13" spans="2:4" x14ac:dyDescent="0.25">
      <c r="B13" s="27" t="s">
        <v>101</v>
      </c>
      <c r="C13" t="s">
        <v>43</v>
      </c>
    </row>
    <row r="14" spans="2:4" x14ac:dyDescent="0.25">
      <c r="B14" s="27" t="s">
        <v>102</v>
      </c>
      <c r="C14">
        <f>SubTotal4*(100%+IFERROR(VLOOKUP(Destination,TblTax[],2,FALSE),0))</f>
        <v>2873.6070000000004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3D3E2-633B-41E1-A9BF-C1C59B88B0F5}">
  <sheetPr codeName="Sheet17"/>
  <dimension ref="A1:E4"/>
  <sheetViews>
    <sheetView zoomScale="160" zoomScaleNormal="160" workbookViewId="0">
      <selection activeCell="H5" sqref="H5"/>
    </sheetView>
  </sheetViews>
  <sheetFormatPr defaultRowHeight="15" x14ac:dyDescent="0.25"/>
  <cols>
    <col min="2" max="5" width="11.7109375" bestFit="1" customWidth="1"/>
  </cols>
  <sheetData>
    <row r="1" spans="1:5" x14ac:dyDescent="0.25">
      <c r="A1" s="6" t="s">
        <v>47</v>
      </c>
      <c r="B1" s="6" t="s">
        <v>48</v>
      </c>
      <c r="C1" s="6" t="s">
        <v>49</v>
      </c>
      <c r="D1" s="6" t="s">
        <v>50</v>
      </c>
      <c r="E1" s="6" t="s">
        <v>10</v>
      </c>
    </row>
    <row r="2" spans="1:5" x14ac:dyDescent="0.25">
      <c r="A2" s="7" t="s">
        <v>51</v>
      </c>
      <c r="B2" s="8">
        <v>20000</v>
      </c>
      <c r="C2" s="8">
        <v>15000</v>
      </c>
      <c r="D2" s="8">
        <v>22000</v>
      </c>
      <c r="E2" s="8">
        <f>D2+B2-C2</f>
        <v>27000</v>
      </c>
    </row>
    <row r="3" spans="1:5" x14ac:dyDescent="0.25">
      <c r="A3" s="7" t="s">
        <v>52</v>
      </c>
      <c r="B3" s="8">
        <v>18000</v>
      </c>
      <c r="C3" s="8">
        <v>19000</v>
      </c>
      <c r="D3" s="8">
        <v>10000</v>
      </c>
      <c r="E3" s="8">
        <f t="shared" ref="E3:E4" si="0">D3+B3-C3</f>
        <v>9000</v>
      </c>
    </row>
    <row r="4" spans="1:5" x14ac:dyDescent="0.25">
      <c r="A4" s="7" t="s">
        <v>53</v>
      </c>
      <c r="B4" s="8">
        <v>23000</v>
      </c>
      <c r="C4" s="8">
        <v>21000</v>
      </c>
      <c r="D4" s="8">
        <v>15000</v>
      </c>
      <c r="E4" s="8">
        <f t="shared" si="0"/>
        <v>17000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163ED-175B-4D5C-90A2-4883D193E10F}">
  <sheetPr codeName="Sheet18"/>
  <dimension ref="A1:E4"/>
  <sheetViews>
    <sheetView zoomScale="160" zoomScaleNormal="160" workbookViewId="0">
      <selection activeCell="D4" sqref="D4:E4"/>
    </sheetView>
  </sheetViews>
  <sheetFormatPr defaultRowHeight="15" x14ac:dyDescent="0.25"/>
  <cols>
    <col min="2" max="5" width="11.7109375" bestFit="1" customWidth="1"/>
  </cols>
  <sheetData>
    <row r="1" spans="1:5" x14ac:dyDescent="0.25">
      <c r="A1" s="6" t="s">
        <v>47</v>
      </c>
      <c r="B1" s="6" t="s">
        <v>48</v>
      </c>
      <c r="C1" s="6" t="s">
        <v>49</v>
      </c>
      <c r="D1" s="6" t="s">
        <v>50</v>
      </c>
      <c r="E1" s="6" t="s">
        <v>10</v>
      </c>
    </row>
    <row r="2" spans="1:5" x14ac:dyDescent="0.25">
      <c r="A2" s="7" t="s">
        <v>51</v>
      </c>
      <c r="B2" s="8">
        <v>18000</v>
      </c>
      <c r="C2" s="8">
        <v>16000</v>
      </c>
      <c r="D2" s="8">
        <v>21000</v>
      </c>
      <c r="E2" s="8">
        <f>D2+B2-C2</f>
        <v>23000</v>
      </c>
    </row>
    <row r="3" spans="1:5" x14ac:dyDescent="0.25">
      <c r="A3" s="7" t="s">
        <v>52</v>
      </c>
      <c r="B3" s="8">
        <v>19000</v>
      </c>
      <c r="C3" s="8">
        <v>19000</v>
      </c>
      <c r="D3" s="8">
        <v>10000</v>
      </c>
      <c r="E3" s="8">
        <f t="shared" ref="E3:E4" si="0">D3+B3-C3</f>
        <v>10000</v>
      </c>
    </row>
    <row r="4" spans="1:5" x14ac:dyDescent="0.25">
      <c r="A4" s="7" t="s">
        <v>53</v>
      </c>
      <c r="B4" s="8">
        <v>22000</v>
      </c>
      <c r="C4" s="8">
        <v>21000</v>
      </c>
      <c r="D4" s="8">
        <v>15000</v>
      </c>
      <c r="E4" s="8">
        <f t="shared" si="0"/>
        <v>16000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CA43E-AACA-47E8-BEB5-434D480F8C91}">
  <sheetPr codeName="Sheet19"/>
  <dimension ref="A1:E4"/>
  <sheetViews>
    <sheetView zoomScale="160" zoomScaleNormal="160" workbookViewId="0">
      <selection activeCell="G10" sqref="G10"/>
    </sheetView>
  </sheetViews>
  <sheetFormatPr defaultRowHeight="15" x14ac:dyDescent="0.25"/>
  <cols>
    <col min="2" max="5" width="11.7109375" bestFit="1" customWidth="1"/>
  </cols>
  <sheetData>
    <row r="1" spans="1:5" x14ac:dyDescent="0.25">
      <c r="A1" s="6" t="s">
        <v>47</v>
      </c>
      <c r="B1" s="6" t="s">
        <v>48</v>
      </c>
      <c r="C1" s="6" t="s">
        <v>49</v>
      </c>
      <c r="D1" s="6" t="s">
        <v>50</v>
      </c>
      <c r="E1" s="6" t="s">
        <v>10</v>
      </c>
    </row>
    <row r="2" spans="1:5" x14ac:dyDescent="0.25">
      <c r="A2" s="7" t="s">
        <v>51</v>
      </c>
      <c r="B2" s="8">
        <v>17000</v>
      </c>
      <c r="C2" s="8">
        <v>15000</v>
      </c>
      <c r="D2" s="8">
        <v>22000</v>
      </c>
      <c r="E2" s="8">
        <f>D2+B2-C2</f>
        <v>24000</v>
      </c>
    </row>
    <row r="3" spans="1:5" x14ac:dyDescent="0.25">
      <c r="A3" s="7" t="s">
        <v>52</v>
      </c>
      <c r="B3" s="8">
        <v>18000</v>
      </c>
      <c r="C3" s="8">
        <v>16000</v>
      </c>
      <c r="D3" s="8">
        <v>19000</v>
      </c>
      <c r="E3" s="8">
        <f t="shared" ref="E3:E4" si="0">D3+B3-C3</f>
        <v>21000</v>
      </c>
    </row>
    <row r="4" spans="1:5" x14ac:dyDescent="0.25">
      <c r="A4" s="7" t="s">
        <v>53</v>
      </c>
      <c r="B4" s="8">
        <v>21000</v>
      </c>
      <c r="C4" s="8">
        <v>20000</v>
      </c>
      <c r="D4" s="8">
        <v>15000</v>
      </c>
      <c r="E4" s="8">
        <f t="shared" si="0"/>
        <v>16000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2745B-F1EB-4E45-827E-E3CD3DB3DB3D}">
  <sheetPr codeName="Sheet20"/>
  <dimension ref="A1:E4"/>
  <sheetViews>
    <sheetView zoomScale="160" zoomScaleNormal="160" workbookViewId="0">
      <selection activeCell="G6" sqref="G6"/>
    </sheetView>
  </sheetViews>
  <sheetFormatPr defaultRowHeight="15" x14ac:dyDescent="0.25"/>
  <cols>
    <col min="2" max="5" width="11.7109375" bestFit="1" customWidth="1"/>
  </cols>
  <sheetData>
    <row r="1" spans="1:5" x14ac:dyDescent="0.25">
      <c r="A1" s="6" t="s">
        <v>47</v>
      </c>
      <c r="B1" s="6" t="s">
        <v>48</v>
      </c>
      <c r="C1" s="6" t="s">
        <v>49</v>
      </c>
      <c r="D1" s="6" t="s">
        <v>50</v>
      </c>
      <c r="E1" s="6" t="s">
        <v>10</v>
      </c>
    </row>
    <row r="2" spans="1:5" x14ac:dyDescent="0.25">
      <c r="A2" s="7" t="s">
        <v>51</v>
      </c>
      <c r="B2" s="8">
        <v>19000</v>
      </c>
      <c r="C2" s="8">
        <v>17000</v>
      </c>
      <c r="D2" s="8">
        <v>22000</v>
      </c>
      <c r="E2" s="8">
        <f>D2+B2-C2</f>
        <v>24000</v>
      </c>
    </row>
    <row r="3" spans="1:5" x14ac:dyDescent="0.25">
      <c r="A3" s="7" t="s">
        <v>52</v>
      </c>
      <c r="B3" s="8">
        <v>19000</v>
      </c>
      <c r="C3" s="8">
        <v>18000</v>
      </c>
      <c r="D3" s="8">
        <v>10000</v>
      </c>
      <c r="E3" s="8">
        <f t="shared" ref="E3:E4" si="0">D3+B3-C3</f>
        <v>11000</v>
      </c>
    </row>
    <row r="4" spans="1:5" x14ac:dyDescent="0.25">
      <c r="A4" s="7" t="s">
        <v>53</v>
      </c>
      <c r="B4" s="8">
        <v>24000</v>
      </c>
      <c r="C4" s="8">
        <v>21000</v>
      </c>
      <c r="D4" s="8">
        <v>15000</v>
      </c>
      <c r="E4" s="8">
        <f t="shared" si="0"/>
        <v>18000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DB6E0-5628-4CF7-A203-EACCDF82D986}">
  <sheetPr codeName="Sheet21"/>
  <dimension ref="A1:C4"/>
  <sheetViews>
    <sheetView zoomScale="205" zoomScaleNormal="205" workbookViewId="0">
      <selection activeCell="B3" sqref="B3"/>
    </sheetView>
  </sheetViews>
  <sheetFormatPr defaultRowHeight="15" x14ac:dyDescent="0.25"/>
  <cols>
    <col min="1" max="1" width="18.7109375" customWidth="1"/>
    <col min="2" max="2" width="11.85546875" customWidth="1"/>
  </cols>
  <sheetData>
    <row r="1" spans="1:3" x14ac:dyDescent="0.25">
      <c r="B1" s="30" t="s">
        <v>54</v>
      </c>
      <c r="C1" s="30"/>
    </row>
    <row r="2" spans="1:3" ht="31.5" customHeight="1" x14ac:dyDescent="0.25">
      <c r="A2" s="9" t="s">
        <v>55</v>
      </c>
      <c r="B2" s="5" t="s">
        <v>56</v>
      </c>
      <c r="C2" s="5" t="s">
        <v>57</v>
      </c>
    </row>
    <row r="3" spans="1:3" x14ac:dyDescent="0.25">
      <c r="A3" s="5" t="s">
        <v>5</v>
      </c>
      <c r="B3" s="5">
        <v>10</v>
      </c>
      <c r="C3" s="5"/>
    </row>
    <row r="4" spans="1:3" x14ac:dyDescent="0.25">
      <c r="A4" s="5" t="s">
        <v>6</v>
      </c>
      <c r="B4" s="5">
        <v>5</v>
      </c>
      <c r="C4" s="5">
        <v>5</v>
      </c>
    </row>
  </sheetData>
  <mergeCells count="1">
    <mergeCell ref="B1: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589E1-B241-4BC7-A74D-49659F191B47}">
  <sheetPr codeName="Sheet22"/>
  <dimension ref="A1:C5"/>
  <sheetViews>
    <sheetView zoomScale="205" zoomScaleNormal="205" workbookViewId="0">
      <selection activeCell="D4" sqref="D4:E4"/>
    </sheetView>
  </sheetViews>
  <sheetFormatPr defaultRowHeight="15" x14ac:dyDescent="0.25"/>
  <cols>
    <col min="1" max="1" width="18.7109375" customWidth="1"/>
    <col min="2" max="2" width="11.85546875" customWidth="1"/>
  </cols>
  <sheetData>
    <row r="1" spans="1:3" x14ac:dyDescent="0.25">
      <c r="B1" s="30" t="s">
        <v>54</v>
      </c>
      <c r="C1" s="30"/>
    </row>
    <row r="2" spans="1:3" ht="31.5" customHeight="1" x14ac:dyDescent="0.25">
      <c r="A2" s="9" t="s">
        <v>55</v>
      </c>
      <c r="B2" s="5" t="s">
        <v>56</v>
      </c>
      <c r="C2" s="5" t="s">
        <v>58</v>
      </c>
    </row>
    <row r="3" spans="1:3" x14ac:dyDescent="0.25">
      <c r="A3" s="5" t="s">
        <v>7</v>
      </c>
      <c r="B3" s="5">
        <v>3</v>
      </c>
      <c r="C3" s="5">
        <v>1</v>
      </c>
    </row>
    <row r="4" spans="1:3" x14ac:dyDescent="0.25">
      <c r="A4" s="5" t="s">
        <v>6</v>
      </c>
      <c r="B4" s="5">
        <v>3</v>
      </c>
      <c r="C4" s="5"/>
    </row>
    <row r="5" spans="1:3" x14ac:dyDescent="0.25">
      <c r="A5" s="5" t="s">
        <v>59</v>
      </c>
      <c r="B5" s="5">
        <v>2</v>
      </c>
      <c r="C5" s="5">
        <v>2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54</vt:i4>
      </vt:variant>
    </vt:vector>
  </HeadingPairs>
  <TitlesOfParts>
    <vt:vector size="68" baseType="lpstr">
      <vt:lpstr>Employee</vt:lpstr>
      <vt:lpstr>Lists</vt:lpstr>
      <vt:lpstr>Data Entry</vt:lpstr>
      <vt:lpstr>Q1</vt:lpstr>
      <vt:lpstr>Q2</vt:lpstr>
      <vt:lpstr>Q3</vt:lpstr>
      <vt:lpstr>Q4</vt:lpstr>
      <vt:lpstr>Jan</vt:lpstr>
      <vt:lpstr>Feb</vt:lpstr>
      <vt:lpstr>Mar</vt:lpstr>
      <vt:lpstr>Goal Seek</vt:lpstr>
      <vt:lpstr>Data Table (1 Var)</vt:lpstr>
      <vt:lpstr>Data Table (2 Var)</vt:lpstr>
      <vt:lpstr>Solver</vt:lpstr>
      <vt:lpstr>'Data Entry'!DeliveryBy</vt:lpstr>
      <vt:lpstr>'Data Entry'!Destination</vt:lpstr>
      <vt:lpstr>'Data Entry'!Discount</vt:lpstr>
      <vt:lpstr>'Data Table (1 Var)'!FeePerClient</vt:lpstr>
      <vt:lpstr>'Data Table (2 Var)'!FeePerClient</vt:lpstr>
      <vt:lpstr>Solver!FinishWorkMahoganyTable</vt:lpstr>
      <vt:lpstr>Solver!FinishWorkMapleTable</vt:lpstr>
      <vt:lpstr>'Data Entry'!GST?</vt:lpstr>
      <vt:lpstr>'Goal Seek'!Installment</vt:lpstr>
      <vt:lpstr>'Goal Seek'!LoanAmount</vt:lpstr>
      <vt:lpstr>'Data Table (1 Var)'!Marketing</vt:lpstr>
      <vt:lpstr>'Data Table (2 Var)'!Marketing</vt:lpstr>
      <vt:lpstr>Solver!MaxFinishHours</vt:lpstr>
      <vt:lpstr>Solver!MaxMahoganySupply</vt:lpstr>
      <vt:lpstr>Solver!MaxRoughHours</vt:lpstr>
      <vt:lpstr>Solver!MinAssembled</vt:lpstr>
      <vt:lpstr>Solver!NoOfMahoganyTable</vt:lpstr>
      <vt:lpstr>Solver!NoOfMapleTable</vt:lpstr>
      <vt:lpstr>'Data Table (1 Var)'!NumberOfClients</vt:lpstr>
      <vt:lpstr>'Data Table (2 Var)'!NumberOfClients</vt:lpstr>
      <vt:lpstr>'Data Table (1 Var)'!PerClientCosts</vt:lpstr>
      <vt:lpstr>'Data Table (2 Var)'!PerClientCosts</vt:lpstr>
      <vt:lpstr>Solver!PriceMahoganyTable</vt:lpstr>
      <vt:lpstr>Solver!PriceMapleTable</vt:lpstr>
      <vt:lpstr>'Data Table (1 Var)'!Profit</vt:lpstr>
      <vt:lpstr>'Data Table (2 Var)'!Profit</vt:lpstr>
      <vt:lpstr>'Data Entry'!Quantity</vt:lpstr>
      <vt:lpstr>'Goal Seek'!Rate</vt:lpstr>
      <vt:lpstr>'Data Table (1 Var)'!Rental</vt:lpstr>
      <vt:lpstr>'Data Table (2 Var)'!Rental</vt:lpstr>
      <vt:lpstr>Solver!RevenueMahoganyTable</vt:lpstr>
      <vt:lpstr>Solver!RevenueMapleTable</vt:lpstr>
      <vt:lpstr>Solver!RoughCarpentryMahoganyTable</vt:lpstr>
      <vt:lpstr>Solver!RoughCarpentryMapleTable</vt:lpstr>
      <vt:lpstr>'Data Entry'!SubTotal1</vt:lpstr>
      <vt:lpstr>'Data Entry'!SubTotal2</vt:lpstr>
      <vt:lpstr>'Data Entry'!SubTotal3</vt:lpstr>
      <vt:lpstr>'Data Entry'!SubTotal4</vt:lpstr>
      <vt:lpstr>'Goal Seek'!Terms</vt:lpstr>
      <vt:lpstr>'Data Table (1 Var)'!TotalCosts</vt:lpstr>
      <vt:lpstr>'Data Table (2 Var)'!TotalCosts</vt:lpstr>
      <vt:lpstr>'Data Table (1 Var)'!TotalExpensus</vt:lpstr>
      <vt:lpstr>'Data Table (2 Var)'!TotalExpensus</vt:lpstr>
      <vt:lpstr>Solver!TotalFinishWorkHours</vt:lpstr>
      <vt:lpstr>'Data Table (1 Var)'!TotalIncome</vt:lpstr>
      <vt:lpstr>'Data Table (2 Var)'!TotalIncome</vt:lpstr>
      <vt:lpstr>Solver!TotalRevenue</vt:lpstr>
      <vt:lpstr>Solver!TotalRoughWorkHours</vt:lpstr>
      <vt:lpstr>Solver!TotalTablesAssembled</vt:lpstr>
      <vt:lpstr>'Data Entry'!UnitPrice</vt:lpstr>
      <vt:lpstr>'Data Table (1 Var)'!Utilities</vt:lpstr>
      <vt:lpstr>'Data Table (2 Var)'!Utilities</vt:lpstr>
      <vt:lpstr>'Data Table (1 Var)'!Wages</vt:lpstr>
      <vt:lpstr>'Data Table (2 Var)'!Wages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Staff01</cp:lastModifiedBy>
  <dcterms:created xsi:type="dcterms:W3CDTF">2020-08-10T01:33:42Z</dcterms:created>
  <dcterms:modified xsi:type="dcterms:W3CDTF">2023-10-31T05:32:30Z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93cbb42a-f49a-4847-8811-6d757ed085ad</vt:lpwstr>
  </property>
</Properties>
</file>